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Building\QMS\Forms and Checksheets Register\Application Forms - QLDC\AF CALC- Building Consent Initial Fee Calcualator\"/>
    </mc:Choice>
  </mc:AlternateContent>
  <bookViews>
    <workbookView xWindow="-15" yWindow="-15" windowWidth="14400" windowHeight="13035"/>
  </bookViews>
  <sheets>
    <sheet name="AF CALC" sheetId="2" r:id="rId1"/>
  </sheets>
  <definedNames>
    <definedName name="_xlnm.Print_Area" localSheetId="0">'AF CALC'!$A$1:$H$65</definedName>
  </definedNames>
  <calcPr calcId="162913"/>
</workbook>
</file>

<file path=xl/calcChain.xml><?xml version="1.0" encoding="utf-8"?>
<calcChain xmlns="http://schemas.openxmlformats.org/spreadsheetml/2006/main">
  <c r="J24" i="2" l="1"/>
  <c r="J22" i="2"/>
  <c r="L54" i="2" l="1"/>
  <c r="L55" i="2"/>
  <c r="L56" i="2"/>
  <c r="L57" i="2"/>
  <c r="L58" i="2"/>
  <c r="L59" i="2"/>
  <c r="L60" i="2"/>
  <c r="L61" i="2"/>
  <c r="L53" i="2"/>
  <c r="K70" i="2" l="1"/>
  <c r="K69" i="2"/>
  <c r="K68" i="2"/>
  <c r="J64" i="2" s="1"/>
  <c r="J63" i="2" l="1"/>
  <c r="K63" i="2" s="1"/>
  <c r="H11" i="2"/>
  <c r="J70" i="2"/>
  <c r="J69" i="2"/>
  <c r="J68" i="2"/>
  <c r="K66" i="2"/>
  <c r="J66" i="2" s="1"/>
  <c r="Q62" i="2" l="1"/>
  <c r="M62" i="2"/>
  <c r="J65" i="2" s="1"/>
  <c r="K65" i="2" s="1"/>
  <c r="H29" i="2" s="1"/>
  <c r="H33" i="2"/>
  <c r="H32" i="2"/>
  <c r="H37" i="2" l="1"/>
</calcChain>
</file>

<file path=xl/sharedStrings.xml><?xml version="1.0" encoding="utf-8"?>
<sst xmlns="http://schemas.openxmlformats.org/spreadsheetml/2006/main" count="103" uniqueCount="92">
  <si>
    <t>Building Consent Deposit</t>
  </si>
  <si>
    <t>Total Deposit</t>
  </si>
  <si>
    <t>$</t>
  </si>
  <si>
    <t>GOVERNMENT LEVIES</t>
  </si>
  <si>
    <r>
      <t xml:space="preserve">Estimated Value (incl GST)  Value                 </t>
    </r>
    <r>
      <rPr>
        <b/>
        <u/>
        <sz val="8"/>
        <rFont val="Arial"/>
        <family val="2"/>
      </rPr>
      <t>up to and including</t>
    </r>
  </si>
  <si>
    <t>(PIM)</t>
  </si>
  <si>
    <t>Unlined sheds</t>
  </si>
  <si>
    <t>Other</t>
  </si>
  <si>
    <t>Square metres of building work</t>
  </si>
  <si>
    <t xml:space="preserve">Calculated Value per m2 </t>
  </si>
  <si>
    <t>Estimated Value of Building Work</t>
  </si>
  <si>
    <t>Relodged/Split Building Consent Application (no change in value of work)</t>
  </si>
  <si>
    <t>PIM only - Residential (cost is later deducted from subsequent full Building Consent Initial Fee)</t>
  </si>
  <si>
    <t>Heating Appliances</t>
  </si>
  <si>
    <t>PIM only - Commercial (cost is later deducted from subsequent full Building Consent Initial Fee)</t>
  </si>
  <si>
    <t>Certificate of Public Use (sect 363)</t>
  </si>
  <si>
    <t>Certificate of Public Use amendment (sect 363)</t>
  </si>
  <si>
    <t>Change of Use Consideration (if no building work required)</t>
  </si>
  <si>
    <t>Exempted Building Work consideration</t>
  </si>
  <si>
    <t>Certificate of Acceptance</t>
  </si>
  <si>
    <t>Relocation assessment and report</t>
  </si>
  <si>
    <t>Notice to Fix (where no building consent active)</t>
  </si>
  <si>
    <t>Building Across 2 allotments (sect 75)</t>
  </si>
  <si>
    <r>
      <t>m</t>
    </r>
    <r>
      <rPr>
        <vertAlign val="superscript"/>
        <sz val="10"/>
        <rFont val="Calibri"/>
        <family val="2"/>
        <scheme val="minor"/>
      </rPr>
      <t>2</t>
    </r>
  </si>
  <si>
    <t xml:space="preserve"> (Mark selection with a Y)</t>
  </si>
  <si>
    <t xml:space="preserve">Type of building        </t>
  </si>
  <si>
    <t>New Connections (if required)</t>
  </si>
  <si>
    <t>Please refer to Resource Consent and Engineering Fees and Other Charges for new connection fee structure</t>
  </si>
  <si>
    <t>QLDC BUILDING CONSENT INITIAL FEE</t>
  </si>
  <si>
    <t xml:space="preserve">BRANZ (BUILDING RESEARCH ASSOCIATION)  </t>
  </si>
  <si>
    <t>Hourly BCO Rate</t>
  </si>
  <si>
    <t>$250.00 (COM1&amp;C2)
$350.00 (COM3)</t>
  </si>
  <si>
    <t>Hourly BCO Rate plus legal disbursements</t>
  </si>
  <si>
    <t>Swimming Pool Pool Registration</t>
  </si>
  <si>
    <t>Swimming Pool Inspections</t>
  </si>
  <si>
    <t>Calculation Table- Do not change!</t>
  </si>
  <si>
    <t>AMOUNT</t>
  </si>
  <si>
    <t xml:space="preserve">Please include a copy of this calculation with all Building Consent and PIM applications. </t>
  </si>
  <si>
    <r>
      <t xml:space="preserve">Fee (NZD)
</t>
    </r>
    <r>
      <rPr>
        <b/>
        <sz val="9"/>
        <color theme="0"/>
        <rFont val="Calibri"/>
        <family val="2"/>
        <scheme val="minor"/>
      </rPr>
      <t>GST Included</t>
    </r>
  </si>
  <si>
    <t xml:space="preserve">Please enter your estimated project data in the blue highlighted boxes below </t>
  </si>
  <si>
    <t>Commercial</t>
  </si>
  <si>
    <t>BRANZ Levy</t>
  </si>
  <si>
    <t>MBIE BUILDING LEVY</t>
  </si>
  <si>
    <t>Full Building Consent Initial Fee based on value of work</t>
  </si>
  <si>
    <t>Compliance Schedule (issue and register)</t>
  </si>
  <si>
    <t>Amended Compliance Schedule</t>
  </si>
  <si>
    <t>Commercial / Industrial project</t>
  </si>
  <si>
    <t>Residential project</t>
  </si>
  <si>
    <t>You must select one of these 4 options for your building project</t>
  </si>
  <si>
    <r>
      <t xml:space="preserve">Note: minimum value threshold is </t>
    </r>
    <r>
      <rPr>
        <b/>
        <sz val="10"/>
        <rFont val="Calibri"/>
        <family val="2"/>
        <scheme val="minor"/>
      </rPr>
      <t>$20,000</t>
    </r>
    <r>
      <rPr>
        <sz val="10"/>
        <rFont val="Calibri"/>
        <family val="2"/>
        <scheme val="minor"/>
      </rPr>
      <t xml:space="preserve"> and over</t>
    </r>
  </si>
  <si>
    <r>
      <t xml:space="preserve">Note: minimum value threshold is </t>
    </r>
    <r>
      <rPr>
        <b/>
        <sz val="10"/>
        <rFont val="Calibri"/>
        <family val="2"/>
        <scheme val="minor"/>
      </rPr>
      <t>$20,444</t>
    </r>
    <r>
      <rPr>
        <sz val="10"/>
        <rFont val="Calibri"/>
        <family val="2"/>
        <scheme val="minor"/>
      </rPr>
      <t xml:space="preserve"> and over</t>
    </r>
  </si>
  <si>
    <t>PAYMENT OPTIONS</t>
  </si>
  <si>
    <t>Unlined shed or residential?</t>
  </si>
  <si>
    <t>Residential or Commercial up to 500,00</t>
  </si>
  <si>
    <t>Residential or Commercial up to 1 mill</t>
  </si>
  <si>
    <t>Residential</t>
  </si>
  <si>
    <t>Fee</t>
  </si>
  <si>
    <t>PIM</t>
  </si>
  <si>
    <t>Calculated PIM Fee</t>
  </si>
  <si>
    <t>Calc Processing Fee</t>
  </si>
  <si>
    <t>Updated as of 1/7/2018</t>
  </si>
  <si>
    <t>Building Consent Initial Fee Calculator</t>
  </si>
  <si>
    <t>ONLINE PAYMENTS</t>
  </si>
  <si>
    <t xml:space="preserve">DIRECT CREDIT </t>
  </si>
  <si>
    <t xml:space="preserve">Online payments made be through the www.qldc.govt.nz website  using credit card or through partnered banks. You will require a BC number to make payment </t>
  </si>
  <si>
    <t>INITIAL FEE BREAKDOWN (gst included)</t>
  </si>
  <si>
    <r>
      <t>-Particulars: (</t>
    </r>
    <r>
      <rPr>
        <b/>
        <sz val="11"/>
        <rFont val="Calibri"/>
        <family val="2"/>
        <scheme val="minor"/>
      </rPr>
      <t>Payee Name</t>
    </r>
    <r>
      <rPr>
        <sz val="11"/>
        <rFont val="Calibri"/>
        <family val="2"/>
        <scheme val="minor"/>
      </rPr>
      <t>)</t>
    </r>
  </si>
  <si>
    <r>
      <t>-Code: (</t>
    </r>
    <r>
      <rPr>
        <b/>
        <sz val="11"/>
        <rFont val="Calibri"/>
        <family val="2"/>
        <scheme val="minor"/>
      </rPr>
      <t>Property Address</t>
    </r>
    <r>
      <rPr>
        <sz val="11"/>
        <rFont val="Calibri"/>
        <family val="2"/>
        <scheme val="minor"/>
      </rPr>
      <t xml:space="preserve">)
</t>
    </r>
  </si>
  <si>
    <r>
      <t>-Reference: (</t>
    </r>
    <r>
      <rPr>
        <b/>
        <sz val="11"/>
        <rFont val="Calibri"/>
        <family val="2"/>
        <scheme val="minor"/>
      </rPr>
      <t>BC Number</t>
    </r>
    <r>
      <rPr>
        <sz val="11"/>
        <rFont val="Calibri"/>
        <family val="2"/>
        <scheme val="minor"/>
      </rPr>
      <t>)</t>
    </r>
  </si>
  <si>
    <t>Y</t>
  </si>
  <si>
    <t xml:space="preserve">02-0948-0002000-000  </t>
  </si>
  <si>
    <t xml:space="preserve">Direct credits or manual payments may be made to BNZ Queenstown Account Number: </t>
  </si>
  <si>
    <t>BUILDING CONSENT PROCESSING  &amp; INSPECTIONS FEES</t>
  </si>
  <si>
    <t>ADDITIONAL FEE SCHEDULE FOR SPECIFIC BUILDING CONSENT SERVICES</t>
  </si>
  <si>
    <r>
      <t>This calculator has been designed to assist with the calculation of the initial fee for Building Consents. The calculation is based on the initial fees and charges effective from</t>
    </r>
    <r>
      <rPr>
        <b/>
        <u/>
        <sz val="11"/>
        <rFont val="Calibri"/>
        <family val="2"/>
        <scheme val="minor"/>
      </rPr>
      <t xml:space="preserve"> 1st July 2018</t>
    </r>
    <r>
      <rPr>
        <sz val="11"/>
        <rFont val="Calibri"/>
        <family val="2"/>
        <scheme val="minor"/>
      </rPr>
      <t>. 
For full details of the QLDC Building Services fee schedule please refer to "Building Consent Intials Fees and Other Charges Schedule". 
Please note that the below calculation is an initial fee and  further charges may be invoiced depending on the complexity of your project.</t>
    </r>
  </si>
  <si>
    <t>Yes</t>
  </si>
  <si>
    <t xml:space="preserve">TOTAL INITIAL FEE TO BE PAID (gst included) </t>
  </si>
  <si>
    <t>Yes, Y</t>
  </si>
  <si>
    <t>No, N</t>
  </si>
  <si>
    <t>Note: For Building Consent Amendments with no additional project value please enter $1</t>
  </si>
  <si>
    <t xml:space="preserve">The estimation includes the value of building materials, labour, design costs, siteworks etc. </t>
  </si>
  <si>
    <t>Unlined Accessory Building</t>
  </si>
  <si>
    <t>Building Consent Initial fee</t>
  </si>
  <si>
    <t>Minor Variation</t>
  </si>
  <si>
    <t>Note: If you have purchased an earlier PIM please provide the PIM number:  PM</t>
  </si>
  <si>
    <t>-including PIM</t>
  </si>
  <si>
    <t>-INCLUDING PIM</t>
  </si>
  <si>
    <t>select Yes or No</t>
  </si>
  <si>
    <t xml:space="preserve">Do you want to purchase a discounted PIM with your Building Consent? </t>
  </si>
  <si>
    <t>Total with additional $50K</t>
  </si>
  <si>
    <t>&gt;1,000,000</t>
  </si>
  <si>
    <t>$285.00 Initial Fee 
Hourly BCO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</si>
</sst>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44" formatCode="_-&quot;$&quot;* #,##0.00_-;\-&quot;$&quot;* #,##0.00_-;_-&quot;$&quot;* &quot;-&quot;??_-;_-@_-"/>
    <numFmt numFmtId="43" formatCode="_-* #,##0.00_-;\-* #,##0.00_-;_-* &quot;-&quot;??_-;_-@_-"/>
    <numFmt numFmtId="164" formatCode="_-* #,##0_-;\-* #,##0_-;_-* &quot;-&quot;??_-;_-@_-"/>
    <numFmt numFmtId="165" formatCode="&quot;$&quot;#,##0.00"/>
    <numFmt numFmtId="166" formatCode="&quot;$&quot;#,##0"/>
  </numFmts>
  <fonts count="28" x14ac:knownFonts="1">
    <font>
      <sz val="10"/>
      <name val="Arial"/>
    </font>
    <font>
      <sz val="10"/>
      <name val="Arial"/>
      <family val="2"/>
    </font>
    <font>
      <b/>
      <sz val="8"/>
      <name val="Arial"/>
      <family val="2"/>
    </font>
    <font>
      <sz val="8"/>
      <name val="Arial"/>
      <family val="2"/>
    </font>
    <font>
      <sz val="8"/>
      <name val="Arial"/>
      <family val="2"/>
    </font>
    <font>
      <b/>
      <sz val="10"/>
      <name val="Arial"/>
      <family val="2"/>
    </font>
    <font>
      <b/>
      <u/>
      <sz val="8"/>
      <name val="Arial"/>
      <family val="2"/>
    </font>
    <font>
      <b/>
      <sz val="14"/>
      <name val="Arial"/>
      <family val="2"/>
    </font>
    <font>
      <sz val="10"/>
      <name val="Arial"/>
      <family val="2"/>
    </font>
    <font>
      <sz val="10"/>
      <name val="Calibri"/>
      <family val="2"/>
      <scheme val="minor"/>
    </font>
    <font>
      <b/>
      <sz val="14"/>
      <color theme="3" tint="-0.249977111117893"/>
      <name val="Calibri"/>
      <family val="2"/>
      <scheme val="minor"/>
    </font>
    <font>
      <b/>
      <sz val="10"/>
      <name val="Calibri"/>
      <family val="2"/>
      <scheme val="minor"/>
    </font>
    <font>
      <b/>
      <sz val="12"/>
      <name val="Calibri"/>
      <family val="2"/>
      <scheme val="minor"/>
    </font>
    <font>
      <vertAlign val="superscript"/>
      <sz val="10"/>
      <name val="Calibri"/>
      <family val="2"/>
      <scheme val="minor"/>
    </font>
    <font>
      <i/>
      <sz val="10"/>
      <name val="Calibri"/>
      <family val="2"/>
      <scheme val="minor"/>
    </font>
    <font>
      <b/>
      <sz val="11"/>
      <name val="Calibri"/>
      <family val="2"/>
      <scheme val="minor"/>
    </font>
    <font>
      <sz val="11"/>
      <name val="Calibri"/>
      <family val="2"/>
      <scheme val="minor"/>
    </font>
    <font>
      <b/>
      <sz val="14"/>
      <color theme="0"/>
      <name val="Calibri"/>
      <family val="2"/>
      <scheme val="minor"/>
    </font>
    <font>
      <b/>
      <sz val="12"/>
      <color theme="0"/>
      <name val="Calibri"/>
      <family val="2"/>
      <scheme val="minor"/>
    </font>
    <font>
      <b/>
      <sz val="9"/>
      <color theme="0"/>
      <name val="Calibri"/>
      <family val="2"/>
      <scheme val="minor"/>
    </font>
    <font>
      <b/>
      <sz val="14"/>
      <name val="Calibri"/>
      <family val="2"/>
      <scheme val="minor"/>
    </font>
    <font>
      <b/>
      <i/>
      <sz val="11"/>
      <name val="Calibri"/>
      <family val="2"/>
      <scheme val="minor"/>
    </font>
    <font>
      <b/>
      <sz val="12"/>
      <color theme="3" tint="-0.249977111117893"/>
      <name val="Calibri"/>
      <family val="2"/>
      <scheme val="minor"/>
    </font>
    <font>
      <b/>
      <u/>
      <sz val="12"/>
      <name val="Calibri"/>
      <family val="2"/>
      <scheme val="minor"/>
    </font>
    <font>
      <b/>
      <u/>
      <sz val="11"/>
      <name val="Calibri"/>
      <family val="2"/>
      <scheme val="minor"/>
    </font>
    <font>
      <b/>
      <sz val="24"/>
      <color theme="3" tint="-0.249977111117893"/>
      <name val="Calibri"/>
      <family val="2"/>
      <scheme val="minor"/>
    </font>
    <font>
      <b/>
      <sz val="12"/>
      <color rgb="FFFF0000"/>
      <name val="Calibri"/>
      <family val="2"/>
      <scheme val="minor"/>
    </font>
    <font>
      <b/>
      <sz val="16"/>
      <name val="Calibri"/>
      <family val="2"/>
      <scheme val="minor"/>
    </font>
  </fonts>
  <fills count="7">
    <fill>
      <patternFill patternType="none"/>
    </fill>
    <fill>
      <patternFill patternType="gray125"/>
    </fill>
    <fill>
      <patternFill patternType="solid">
        <fgColor theme="0"/>
        <bgColor indexed="64"/>
      </patternFill>
    </fill>
    <fill>
      <patternFill patternType="gray0625">
        <fgColor indexed="15"/>
        <bgColor theme="8" tint="0.79998168889431442"/>
      </patternFill>
    </fill>
    <fill>
      <patternFill patternType="solid">
        <fgColor theme="0" tint="-4.9989318521683403E-2"/>
        <bgColor indexed="64"/>
      </patternFill>
    </fill>
    <fill>
      <patternFill patternType="solid">
        <fgColor theme="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4">
    <xf numFmtId="0" fontId="0" fillId="0" borderId="0" xfId="0"/>
    <xf numFmtId="0" fontId="7" fillId="2" borderId="0" xfId="0" applyFont="1" applyFill="1" applyProtection="1"/>
    <xf numFmtId="0" fontId="0" fillId="2" borderId="0" xfId="0" applyFill="1" applyProtection="1"/>
    <xf numFmtId="0" fontId="5" fillId="2" borderId="0" xfId="0" applyFont="1" applyFill="1" applyProtection="1"/>
    <xf numFmtId="0" fontId="0" fillId="2" borderId="0" xfId="0" applyFont="1" applyFill="1" applyProtection="1"/>
    <xf numFmtId="0" fontId="2" fillId="2" borderId="1" xfId="0" applyFont="1" applyFill="1" applyBorder="1" applyAlignment="1" applyProtection="1">
      <alignment horizontal="center" vertical="top" wrapText="1"/>
    </xf>
    <xf numFmtId="164" fontId="3" fillId="2" borderId="1" xfId="1" applyNumberFormat="1" applyFont="1" applyFill="1" applyBorder="1" applyProtection="1"/>
    <xf numFmtId="0" fontId="0" fillId="2" borderId="0" xfId="0" applyFill="1" applyAlignment="1" applyProtection="1">
      <alignment horizontal="right"/>
    </xf>
    <xf numFmtId="0" fontId="11" fillId="2" borderId="0" xfId="0" applyFont="1" applyFill="1" applyProtection="1"/>
    <xf numFmtId="165" fontId="12" fillId="2" borderId="0" xfId="0" applyNumberFormat="1" applyFont="1" applyFill="1" applyAlignment="1" applyProtection="1">
      <alignment horizontal="right"/>
    </xf>
    <xf numFmtId="0" fontId="9" fillId="2" borderId="0" xfId="0" applyFont="1" applyFill="1" applyProtection="1"/>
    <xf numFmtId="0" fontId="14" fillId="2" borderId="0" xfId="0" applyFont="1" applyFill="1" applyAlignment="1" applyProtection="1">
      <alignment horizontal="center"/>
    </xf>
    <xf numFmtId="0" fontId="11" fillId="2" borderId="0" xfId="0" applyFont="1" applyFill="1" applyAlignment="1" applyProtection="1">
      <alignment horizontal="left" wrapText="1"/>
    </xf>
    <xf numFmtId="0" fontId="11" fillId="2" borderId="0" xfId="0" applyFont="1" applyFill="1" applyAlignment="1" applyProtection="1">
      <alignment horizontal="left"/>
    </xf>
    <xf numFmtId="165" fontId="9" fillId="2" borderId="0" xfId="0" applyNumberFormat="1" applyFont="1" applyFill="1" applyProtection="1"/>
    <xf numFmtId="0" fontId="3" fillId="2" borderId="1" xfId="0" applyFont="1" applyFill="1" applyBorder="1" applyAlignment="1" applyProtection="1">
      <alignment horizontal="center"/>
    </xf>
    <xf numFmtId="164" fontId="3" fillId="2" borderId="1" xfId="1" applyNumberFormat="1" applyFont="1" applyFill="1" applyBorder="1" applyAlignment="1" applyProtection="1">
      <alignment horizontal="right"/>
    </xf>
    <xf numFmtId="0" fontId="0" fillId="2" borderId="1" xfId="0" applyFill="1" applyBorder="1" applyProtection="1"/>
    <xf numFmtId="0" fontId="15" fillId="2" borderId="0" xfId="0" applyFont="1" applyFill="1" applyProtection="1"/>
    <xf numFmtId="0" fontId="11" fillId="2" borderId="0" xfId="0" applyFont="1" applyFill="1" applyAlignment="1" applyProtection="1">
      <alignment vertical="center" wrapText="1"/>
    </xf>
    <xf numFmtId="0" fontId="9" fillId="4" borderId="0" xfId="0" applyFont="1" applyFill="1" applyBorder="1" applyProtection="1"/>
    <xf numFmtId="0" fontId="15" fillId="4" borderId="0" xfId="0" applyFont="1" applyFill="1" applyBorder="1" applyProtection="1"/>
    <xf numFmtId="43" fontId="9" fillId="4" borderId="0" xfId="1" applyFont="1" applyFill="1" applyBorder="1" applyProtection="1"/>
    <xf numFmtId="0" fontId="10" fillId="2" borderId="0" xfId="0" applyFont="1" applyFill="1" applyAlignment="1" applyProtection="1">
      <alignment horizontal="left"/>
    </xf>
    <xf numFmtId="0" fontId="9" fillId="2" borderId="0" xfId="0" applyFont="1" applyFill="1" applyAlignment="1" applyProtection="1">
      <alignment horizontal="left"/>
    </xf>
    <xf numFmtId="0" fontId="0" fillId="0" borderId="0" xfId="0" applyProtection="1"/>
    <xf numFmtId="0" fontId="0" fillId="2" borderId="0" xfId="0" applyFill="1" applyAlignment="1" applyProtection="1">
      <alignment vertical="top"/>
    </xf>
    <xf numFmtId="0" fontId="0" fillId="0" borderId="0" xfId="0" applyAlignment="1" applyProtection="1">
      <alignment vertical="top"/>
    </xf>
    <xf numFmtId="0" fontId="9" fillId="2" borderId="0" xfId="0" applyFont="1" applyFill="1" applyAlignment="1" applyProtection="1">
      <alignment vertical="top" wrapText="1"/>
    </xf>
    <xf numFmtId="0" fontId="8" fillId="2" borderId="0" xfId="0" applyFont="1" applyFill="1" applyProtection="1"/>
    <xf numFmtId="0" fontId="14" fillId="2" borderId="0" xfId="0" applyFont="1" applyFill="1" applyAlignment="1" applyProtection="1">
      <alignment horizontal="left" vertical="center"/>
    </xf>
    <xf numFmtId="0" fontId="0" fillId="2" borderId="0" xfId="0" applyFill="1" applyAlignment="1" applyProtection="1">
      <alignment horizontal="left" vertical="top"/>
    </xf>
    <xf numFmtId="0" fontId="0" fillId="2" borderId="0" xfId="0" applyFill="1" applyBorder="1" applyProtection="1"/>
    <xf numFmtId="8" fontId="0" fillId="2" borderId="0" xfId="0" applyNumberFormat="1" applyFill="1" applyProtection="1"/>
    <xf numFmtId="44" fontId="9" fillId="2" borderId="1" xfId="2" applyFont="1" applyFill="1" applyBorder="1" applyAlignment="1" applyProtection="1">
      <alignment horizontal="right" vertical="center" wrapText="1"/>
    </xf>
    <xf numFmtId="0" fontId="0" fillId="0" borderId="0" xfId="0" applyBorder="1" applyProtection="1"/>
    <xf numFmtId="164" fontId="0" fillId="2" borderId="0" xfId="1" applyNumberFormat="1" applyFont="1" applyFill="1" applyBorder="1" applyProtection="1"/>
    <xf numFmtId="0" fontId="9" fillId="2" borderId="0" xfId="0" applyFont="1" applyFill="1" applyBorder="1" applyProtection="1"/>
    <xf numFmtId="0" fontId="0" fillId="2" borderId="0" xfId="0" applyFill="1" applyProtection="1">
      <protection locked="0"/>
    </xf>
    <xf numFmtId="0" fontId="18" fillId="5" borderId="1" xfId="0" applyFont="1" applyFill="1" applyBorder="1" applyAlignment="1" applyProtection="1">
      <alignment horizontal="center" vertical="center" wrapText="1"/>
    </xf>
    <xf numFmtId="0" fontId="9" fillId="2" borderId="5" xfId="0" applyFont="1" applyFill="1" applyBorder="1" applyProtection="1"/>
    <xf numFmtId="0" fontId="15" fillId="2" borderId="6" xfId="0" applyFont="1" applyFill="1" applyBorder="1" applyAlignment="1" applyProtection="1">
      <alignment horizontal="right"/>
    </xf>
    <xf numFmtId="0" fontId="15" fillId="2" borderId="7" xfId="0" applyFont="1" applyFill="1" applyBorder="1" applyProtection="1"/>
    <xf numFmtId="0" fontId="9" fillId="2" borderId="7" xfId="0" applyFont="1" applyFill="1" applyBorder="1" applyProtection="1"/>
    <xf numFmtId="0" fontId="16" fillId="2" borderId="0" xfId="0" applyFont="1" applyFill="1" applyBorder="1" applyProtection="1"/>
    <xf numFmtId="165" fontId="15" fillId="2" borderId="8" xfId="0" applyNumberFormat="1" applyFont="1" applyFill="1" applyBorder="1" applyAlignment="1" applyProtection="1">
      <alignment horizontal="right"/>
    </xf>
    <xf numFmtId="165" fontId="15" fillId="2" borderId="8" xfId="0" applyNumberFormat="1" applyFont="1" applyFill="1" applyBorder="1" applyProtection="1"/>
    <xf numFmtId="0" fontId="9" fillId="2" borderId="9" xfId="0" applyFont="1" applyFill="1" applyBorder="1" applyProtection="1"/>
    <xf numFmtId="0" fontId="9" fillId="2" borderId="10" xfId="0" applyFont="1" applyFill="1" applyBorder="1" applyProtection="1"/>
    <xf numFmtId="0" fontId="15" fillId="2" borderId="11" xfId="0" applyFont="1" applyFill="1" applyBorder="1" applyProtection="1"/>
    <xf numFmtId="165" fontId="0" fillId="2" borderId="0" xfId="0" applyNumberFormat="1" applyFill="1" applyProtection="1"/>
    <xf numFmtId="0" fontId="1" fillId="2" borderId="0" xfId="0" applyFont="1" applyFill="1" applyProtection="1"/>
    <xf numFmtId="164" fontId="2" fillId="6" borderId="1" xfId="1" applyNumberFormat="1" applyFont="1" applyFill="1" applyBorder="1" applyProtection="1"/>
    <xf numFmtId="164" fontId="3" fillId="6" borderId="1" xfId="1" applyNumberFormat="1" applyFont="1" applyFill="1" applyBorder="1" applyProtection="1"/>
    <xf numFmtId="0" fontId="1" fillId="2" borderId="0" xfId="0" applyFont="1" applyFill="1" applyAlignment="1" applyProtection="1">
      <alignment horizontal="right"/>
    </xf>
    <xf numFmtId="166" fontId="0" fillId="2" borderId="0" xfId="0" applyNumberFormat="1" applyFill="1" applyProtection="1"/>
    <xf numFmtId="0" fontId="11" fillId="4" borderId="7" xfId="0" applyFont="1" applyFill="1" applyBorder="1" applyProtection="1"/>
    <xf numFmtId="0" fontId="9" fillId="4" borderId="9" xfId="0" applyFont="1" applyFill="1" applyBorder="1" applyProtection="1"/>
    <xf numFmtId="0" fontId="9" fillId="4" borderId="10" xfId="0" applyFont="1" applyFill="1" applyBorder="1" applyProtection="1"/>
    <xf numFmtId="0" fontId="15" fillId="4" borderId="11" xfId="0" applyFont="1" applyFill="1" applyBorder="1" applyProtection="1"/>
    <xf numFmtId="0" fontId="15" fillId="4" borderId="7" xfId="0" applyFont="1" applyFill="1" applyBorder="1" applyProtection="1"/>
    <xf numFmtId="8" fontId="15" fillId="4" borderId="8" xfId="0" applyNumberFormat="1" applyFont="1" applyFill="1" applyBorder="1" applyProtection="1"/>
    <xf numFmtId="0" fontId="16" fillId="4" borderId="8" xfId="0" applyFont="1" applyFill="1" applyBorder="1" applyProtection="1"/>
    <xf numFmtId="0" fontId="16" fillId="4" borderId="11" xfId="0" applyFont="1" applyFill="1" applyBorder="1" applyProtection="1"/>
    <xf numFmtId="0" fontId="5" fillId="6" borderId="0" xfId="0" applyFont="1" applyFill="1" applyBorder="1" applyProtection="1"/>
    <xf numFmtId="0" fontId="5" fillId="6" borderId="0" xfId="0" applyFont="1" applyFill="1" applyProtection="1"/>
    <xf numFmtId="0" fontId="16" fillId="4" borderId="0" xfId="0" quotePrefix="1" applyFont="1" applyFill="1" applyBorder="1" applyAlignment="1" applyProtection="1">
      <alignment vertical="top" wrapText="1"/>
    </xf>
    <xf numFmtId="0" fontId="16" fillId="4" borderId="0" xfId="0" quotePrefix="1" applyFont="1" applyFill="1" applyBorder="1" applyAlignment="1" applyProtection="1">
      <alignment vertical="top"/>
    </xf>
    <xf numFmtId="0" fontId="16" fillId="4" borderId="0" xfId="0" applyFont="1" applyFill="1" applyBorder="1" applyAlignment="1" applyProtection="1">
      <alignment vertical="top"/>
    </xf>
    <xf numFmtId="0" fontId="0" fillId="4" borderId="0" xfId="0" applyFill="1" applyBorder="1" applyProtection="1"/>
    <xf numFmtId="0" fontId="21" fillId="2" borderId="0" xfId="0" applyFont="1" applyFill="1" applyAlignment="1" applyProtection="1">
      <alignment horizontal="left" vertical="center"/>
    </xf>
    <xf numFmtId="0" fontId="9" fillId="2" borderId="0" xfId="0" applyFont="1" applyFill="1" applyAlignment="1" applyProtection="1">
      <alignment horizontal="left"/>
    </xf>
    <xf numFmtId="0" fontId="25" fillId="2" borderId="0" xfId="0" applyFont="1" applyFill="1" applyAlignment="1" applyProtection="1">
      <alignment vertical="top"/>
    </xf>
    <xf numFmtId="0" fontId="9" fillId="4" borderId="7" xfId="0" applyFont="1" applyFill="1" applyBorder="1" applyProtection="1"/>
    <xf numFmtId="0" fontId="0" fillId="0" borderId="0" xfId="0" applyFill="1" applyProtection="1"/>
    <xf numFmtId="0" fontId="0" fillId="0" borderId="10" xfId="0" applyFill="1" applyBorder="1" applyAlignment="1" applyProtection="1">
      <alignment horizontal="right" indent="1"/>
    </xf>
    <xf numFmtId="0" fontId="20" fillId="4" borderId="0" xfId="0" applyFont="1" applyFill="1" applyBorder="1" applyProtection="1"/>
    <xf numFmtId="0" fontId="12" fillId="2" borderId="0" xfId="0" applyFont="1" applyFill="1" applyProtection="1"/>
    <xf numFmtId="166" fontId="10" fillId="3" borderId="1" xfId="0" applyNumberFormat="1" applyFont="1" applyFill="1" applyBorder="1" applyProtection="1">
      <protection locked="0"/>
    </xf>
    <xf numFmtId="0" fontId="10" fillId="3" borderId="1" xfId="0" applyNumberFormat="1" applyFont="1" applyFill="1" applyBorder="1" applyProtection="1">
      <protection locked="0"/>
    </xf>
    <xf numFmtId="166" fontId="10" fillId="3" borderId="15" xfId="0" applyNumberFormat="1" applyFont="1" applyFill="1" applyBorder="1" applyAlignment="1" applyProtection="1">
      <alignment horizontal="center"/>
      <protection locked="0"/>
    </xf>
    <xf numFmtId="166" fontId="10" fillId="3" borderId="16" xfId="0" applyNumberFormat="1" applyFont="1" applyFill="1" applyBorder="1" applyAlignment="1" applyProtection="1">
      <alignment horizontal="center"/>
      <protection locked="0"/>
    </xf>
    <xf numFmtId="166" fontId="10" fillId="3" borderId="17" xfId="0" applyNumberFormat="1" applyFont="1" applyFill="1" applyBorder="1" applyAlignment="1" applyProtection="1">
      <alignment horizontal="center"/>
      <protection locked="0"/>
    </xf>
    <xf numFmtId="166" fontId="10" fillId="3" borderId="1" xfId="0" applyNumberFormat="1" applyFont="1" applyFill="1" applyBorder="1" applyAlignment="1" applyProtection="1">
      <alignment horizontal="center"/>
      <protection locked="0"/>
    </xf>
    <xf numFmtId="0" fontId="11" fillId="2" borderId="0" xfId="0" applyFont="1" applyFill="1" applyAlignment="1" applyProtection="1">
      <alignment horizontal="left" vertical="top" wrapText="1"/>
    </xf>
    <xf numFmtId="0" fontId="15" fillId="2" borderId="0" xfId="0" applyFont="1" applyFill="1" applyAlignment="1" applyProtection="1"/>
    <xf numFmtId="0" fontId="9" fillId="2" borderId="0" xfId="0" applyFont="1" applyFill="1" applyAlignment="1" applyProtection="1">
      <alignment horizontal="left" vertical="center"/>
    </xf>
    <xf numFmtId="8" fontId="27" fillId="4" borderId="8" xfId="0" applyNumberFormat="1" applyFont="1" applyFill="1" applyBorder="1" applyProtection="1"/>
    <xf numFmtId="166" fontId="22" fillId="3" borderId="1" xfId="0" applyNumberFormat="1" applyFont="1" applyFill="1" applyBorder="1" applyAlignment="1" applyProtection="1">
      <alignment horizontal="left"/>
      <protection locked="0"/>
    </xf>
    <xf numFmtId="0" fontId="0" fillId="4" borderId="10" xfId="0" applyFill="1" applyBorder="1" applyProtection="1"/>
    <xf numFmtId="0" fontId="20" fillId="4" borderId="0" xfId="0" quotePrefix="1" applyFont="1" applyFill="1" applyBorder="1" applyProtection="1"/>
    <xf numFmtId="0" fontId="16" fillId="2" borderId="0" xfId="0" quotePrefix="1" applyFont="1" applyFill="1" applyBorder="1" applyProtection="1"/>
    <xf numFmtId="0" fontId="12" fillId="0" borderId="0" xfId="0" applyFont="1" applyFill="1" applyProtection="1"/>
    <xf numFmtId="0" fontId="15" fillId="0" borderId="0" xfId="0" applyFont="1" applyFill="1" applyBorder="1" applyProtection="1"/>
    <xf numFmtId="0" fontId="3" fillId="2" borderId="0" xfId="0" applyFont="1" applyFill="1" applyAlignment="1" applyProtection="1">
      <alignment wrapText="1"/>
    </xf>
    <xf numFmtId="0" fontId="3" fillId="2" borderId="1" xfId="0" applyFont="1" applyFill="1" applyBorder="1" applyProtection="1"/>
    <xf numFmtId="0" fontId="2" fillId="6" borderId="1" xfId="0" applyFont="1" applyFill="1" applyBorder="1" applyProtection="1"/>
    <xf numFmtId="0" fontId="3" fillId="6" borderId="1" xfId="0" applyFont="1" applyFill="1" applyBorder="1" applyProtection="1"/>
    <xf numFmtId="0" fontId="16" fillId="4" borderId="0" xfId="0" applyFont="1" applyFill="1" applyAlignment="1" applyProtection="1">
      <alignment horizontal="left" vertical="top"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17" fillId="5" borderId="0" xfId="0" applyFont="1" applyFill="1" applyAlignment="1" applyProtection="1">
      <alignment horizontal="left"/>
    </xf>
    <xf numFmtId="0" fontId="9" fillId="2" borderId="0" xfId="0" applyFont="1" applyFill="1" applyAlignment="1" applyProtection="1">
      <alignment horizontal="left"/>
    </xf>
    <xf numFmtId="0" fontId="16" fillId="4" borderId="0" xfId="0" quotePrefix="1" applyFont="1" applyFill="1" applyBorder="1" applyAlignment="1" applyProtection="1">
      <alignment horizontal="left" vertical="top" wrapText="1"/>
    </xf>
    <xf numFmtId="0" fontId="16" fillId="4" borderId="0" xfId="0" quotePrefix="1" applyFont="1" applyFill="1" applyBorder="1" applyAlignment="1" applyProtection="1">
      <alignment horizontal="left" vertical="top"/>
    </xf>
    <xf numFmtId="0" fontId="18" fillId="5" borderId="1" xfId="0" applyFont="1" applyFill="1" applyBorder="1" applyAlignment="1" applyProtection="1">
      <alignment horizontal="left" vertical="center" wrapText="1"/>
    </xf>
    <xf numFmtId="0" fontId="17" fillId="5" borderId="12" xfId="0" applyFont="1" applyFill="1" applyBorder="1" applyAlignment="1" applyProtection="1">
      <alignment horizontal="left"/>
    </xf>
    <xf numFmtId="0" fontId="17" fillId="5" borderId="13" xfId="0" applyFont="1" applyFill="1" applyBorder="1" applyAlignment="1" applyProtection="1">
      <alignment horizontal="left"/>
    </xf>
    <xf numFmtId="0" fontId="17" fillId="5" borderId="14" xfId="0" applyFont="1" applyFill="1" applyBorder="1" applyAlignment="1" applyProtection="1">
      <alignment horizontal="left"/>
    </xf>
    <xf numFmtId="0" fontId="2" fillId="2" borderId="1" xfId="0" applyFont="1" applyFill="1" applyBorder="1" applyAlignment="1" applyProtection="1">
      <alignment horizontal="center" wrapText="1"/>
    </xf>
    <xf numFmtId="0" fontId="9" fillId="2" borderId="0" xfId="0" applyFont="1" applyFill="1" applyAlignment="1" applyProtection="1">
      <alignment horizontal="right"/>
    </xf>
    <xf numFmtId="0" fontId="26" fillId="2" borderId="0" xfId="0" applyFont="1" applyFill="1" applyAlignment="1" applyProtection="1">
      <alignment horizontal="left" vertical="center"/>
    </xf>
    <xf numFmtId="0" fontId="23" fillId="4" borderId="0" xfId="0" applyFont="1" applyFill="1" applyAlignment="1" applyProtection="1">
      <alignment horizontal="left" vertical="top"/>
    </xf>
    <xf numFmtId="0" fontId="9" fillId="0" borderId="3" xfId="0" applyFont="1" applyBorder="1" applyAlignment="1" applyProtection="1">
      <alignment horizontal="left" vertical="center" wrapText="1"/>
    </xf>
  </cellXfs>
  <cellStyles count="3">
    <cellStyle name="Comma" xfId="1" builtinId="3"/>
    <cellStyle name="Currency" xfId="2" builtinId="4"/>
    <cellStyle name="Normal" xfId="0" builtinId="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89648</xdr:colOff>
      <xdr:row>0</xdr:row>
      <xdr:rowOff>11207</xdr:rowOff>
    </xdr:from>
    <xdr:to>
      <xdr:col>7</xdr:col>
      <xdr:colOff>1467971</xdr:colOff>
      <xdr:row>1</xdr:row>
      <xdr:rowOff>295927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1883" y="11207"/>
          <a:ext cx="2442882" cy="6993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R70"/>
  <sheetViews>
    <sheetView showGridLines="0" tabSelected="1" zoomScaleNormal="100" zoomScalePageLayoutView="70" workbookViewId="0">
      <selection activeCell="C8" sqref="C8"/>
    </sheetView>
  </sheetViews>
  <sheetFormatPr defaultRowHeight="12.75" x14ac:dyDescent="0.2"/>
  <cols>
    <col min="1" max="1" width="6.28515625" style="2" customWidth="1"/>
    <col min="2" max="2" width="31.28515625" style="2" customWidth="1"/>
    <col min="3" max="3" width="17.140625" style="32" customWidth="1"/>
    <col min="4" max="4" width="10" style="2" customWidth="1"/>
    <col min="5" max="5" width="14.140625" style="2" customWidth="1"/>
    <col min="6" max="6" width="12" style="2" customWidth="1"/>
    <col min="7" max="7" width="16" style="2" customWidth="1"/>
    <col min="8" max="8" width="24" style="2" customWidth="1"/>
    <col min="9" max="9" width="19.28515625" style="2" hidden="1" customWidth="1"/>
    <col min="10" max="14" width="13.85546875" style="2" hidden="1" customWidth="1"/>
    <col min="15" max="15" width="16.42578125" style="2" hidden="1" customWidth="1"/>
    <col min="16" max="16" width="11.140625" style="2" hidden="1" customWidth="1"/>
    <col min="17" max="17" width="15.140625" style="2" hidden="1" customWidth="1"/>
    <col min="18" max="19" width="13.85546875" style="2" hidden="1" customWidth="1"/>
    <col min="20" max="21" width="13.85546875" style="2" customWidth="1"/>
    <col min="22" max="26" width="9.140625" style="2" customWidth="1"/>
    <col min="27" max="85" width="9.140625" style="2"/>
    <col min="86" max="16384" width="9.140625" style="25"/>
  </cols>
  <sheetData>
    <row r="1" spans="1:85" ht="33" customHeight="1" x14ac:dyDescent="0.2">
      <c r="A1" s="72" t="s">
        <v>61</v>
      </c>
      <c r="C1" s="2"/>
    </row>
    <row r="2" spans="1:85" ht="33.75" customHeight="1" x14ac:dyDescent="0.25">
      <c r="A2" s="1"/>
      <c r="C2" s="2"/>
    </row>
    <row r="3" spans="1:85" s="27" customFormat="1" ht="75.75" customHeight="1" x14ac:dyDescent="0.2">
      <c r="A3" s="98" t="s">
        <v>74</v>
      </c>
      <c r="B3" s="98"/>
      <c r="C3" s="98"/>
      <c r="D3" s="98"/>
      <c r="E3" s="98"/>
      <c r="F3" s="98"/>
      <c r="G3" s="98"/>
      <c r="H3" s="98"/>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row>
    <row r="4" spans="1:85" s="27" customFormat="1" ht="15.75" customHeight="1" x14ac:dyDescent="0.2">
      <c r="A4" s="112" t="s">
        <v>37</v>
      </c>
      <c r="B4" s="112"/>
      <c r="C4" s="112"/>
      <c r="D4" s="112"/>
      <c r="E4" s="112"/>
      <c r="F4" s="112"/>
      <c r="G4" s="112"/>
      <c r="H4" s="112"/>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row>
    <row r="5" spans="1:85" s="27" customFormat="1" ht="15" customHeight="1" x14ac:dyDescent="0.2">
      <c r="B5" s="28"/>
      <c r="C5" s="28"/>
      <c r="D5" s="28"/>
      <c r="E5" s="28"/>
      <c r="F5" s="28"/>
      <c r="G5" s="28"/>
      <c r="H5" s="28"/>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row>
    <row r="6" spans="1:85" ht="16.5" customHeight="1" x14ac:dyDescent="0.3">
      <c r="A6" s="101" t="s">
        <v>39</v>
      </c>
      <c r="B6" s="101"/>
      <c r="C6" s="101"/>
      <c r="D6" s="101"/>
      <c r="E6" s="101"/>
      <c r="F6" s="101"/>
      <c r="G6" s="101"/>
      <c r="H6" s="101"/>
    </row>
    <row r="7" spans="1:85" ht="12.75" customHeight="1" x14ac:dyDescent="0.3">
      <c r="A7" s="23"/>
      <c r="B7" s="23"/>
      <c r="C7" s="23"/>
      <c r="D7" s="23"/>
      <c r="E7" s="23"/>
      <c r="F7" s="23"/>
      <c r="G7" s="23"/>
      <c r="H7" s="23"/>
    </row>
    <row r="8" spans="1:85" ht="21.75" customHeight="1" x14ac:dyDescent="0.3">
      <c r="A8" s="77" t="s">
        <v>10</v>
      </c>
      <c r="B8" s="10"/>
      <c r="C8" s="78">
        <v>0</v>
      </c>
      <c r="D8" s="86" t="s">
        <v>80</v>
      </c>
      <c r="E8" s="84"/>
      <c r="F8" s="84"/>
      <c r="G8" s="84"/>
      <c r="H8" s="84"/>
      <c r="L8" s="29"/>
    </row>
    <row r="9" spans="1:85" ht="15.75" customHeight="1" x14ac:dyDescent="0.25">
      <c r="A9" s="77"/>
      <c r="B9" s="85" t="s">
        <v>79</v>
      </c>
      <c r="C9" s="10"/>
      <c r="D9" s="84"/>
      <c r="E9" s="84"/>
      <c r="F9" s="84"/>
      <c r="G9" s="84"/>
      <c r="H9" s="84"/>
      <c r="L9" s="29"/>
    </row>
    <row r="10" spans="1:85" ht="19.5" customHeight="1" x14ac:dyDescent="0.2">
      <c r="A10" s="19"/>
      <c r="B10" s="19"/>
      <c r="C10" s="14"/>
      <c r="D10" s="84"/>
      <c r="E10" s="84"/>
      <c r="F10" s="84"/>
      <c r="G10" s="84"/>
      <c r="H10" s="84"/>
      <c r="L10" s="50"/>
    </row>
    <row r="11" spans="1:85" ht="16.899999999999999" customHeight="1" x14ac:dyDescent="0.3">
      <c r="A11" s="77" t="s">
        <v>8</v>
      </c>
      <c r="B11" s="18"/>
      <c r="C11" s="79">
        <v>0</v>
      </c>
      <c r="D11" s="10" t="s">
        <v>23</v>
      </c>
      <c r="E11" s="110" t="s">
        <v>9</v>
      </c>
      <c r="F11" s="110"/>
      <c r="G11" s="110"/>
      <c r="H11" s="9">
        <f>IF(OR(C11&gt;0),C8/C11,0)</f>
        <v>0</v>
      </c>
    </row>
    <row r="12" spans="1:85" ht="12" customHeight="1" x14ac:dyDescent="0.2">
      <c r="A12" s="12"/>
      <c r="B12" s="12"/>
      <c r="C12" s="10"/>
      <c r="D12" s="10"/>
      <c r="E12" s="13"/>
      <c r="F12" s="13"/>
      <c r="G12" s="13"/>
      <c r="H12" s="14"/>
    </row>
    <row r="13" spans="1:85" ht="12.75" customHeight="1" x14ac:dyDescent="0.25">
      <c r="A13" s="77" t="s">
        <v>26</v>
      </c>
      <c r="B13" s="18"/>
      <c r="C13" s="10"/>
      <c r="D13" s="10"/>
      <c r="E13" s="13"/>
      <c r="F13" s="13"/>
      <c r="G13" s="13"/>
      <c r="H13" s="14"/>
    </row>
    <row r="14" spans="1:85" x14ac:dyDescent="0.2">
      <c r="A14" s="102" t="s">
        <v>27</v>
      </c>
      <c r="B14" s="102"/>
      <c r="C14" s="102"/>
      <c r="D14" s="102"/>
      <c r="E14" s="102"/>
      <c r="F14" s="102"/>
      <c r="G14" s="102"/>
      <c r="H14" s="102"/>
    </row>
    <row r="15" spans="1:85" ht="9" customHeight="1" x14ac:dyDescent="0.2">
      <c r="A15" s="12"/>
      <c r="B15" s="12"/>
      <c r="C15" s="10"/>
      <c r="D15" s="10"/>
      <c r="E15" s="13"/>
      <c r="F15" s="13"/>
      <c r="G15" s="13"/>
      <c r="H15" s="14"/>
    </row>
    <row r="16" spans="1:85" ht="15.75" x14ac:dyDescent="0.25">
      <c r="A16" s="77" t="s">
        <v>25</v>
      </c>
      <c r="B16" s="13"/>
      <c r="C16" s="11" t="s">
        <v>24</v>
      </c>
      <c r="D16" s="13"/>
      <c r="E16" s="10"/>
      <c r="F16" s="10"/>
      <c r="G16" s="10"/>
      <c r="H16" s="10"/>
    </row>
    <row r="17" spans="1:11" ht="18.75" x14ac:dyDescent="0.3">
      <c r="A17" s="8"/>
      <c r="B17" s="10" t="s">
        <v>81</v>
      </c>
      <c r="C17" s="80"/>
      <c r="D17" s="111" t="s">
        <v>48</v>
      </c>
      <c r="E17" s="111"/>
      <c r="F17" s="111"/>
      <c r="G17" s="111"/>
      <c r="H17" s="111"/>
    </row>
    <row r="18" spans="1:11" ht="18.75" x14ac:dyDescent="0.3">
      <c r="A18" s="8"/>
      <c r="B18" s="10" t="s">
        <v>47</v>
      </c>
      <c r="C18" s="81" t="s">
        <v>69</v>
      </c>
      <c r="D18" s="111"/>
      <c r="E18" s="111"/>
      <c r="F18" s="111"/>
      <c r="G18" s="111"/>
      <c r="H18" s="111"/>
      <c r="J18" s="55"/>
    </row>
    <row r="19" spans="1:11" ht="18.75" x14ac:dyDescent="0.3">
      <c r="A19" s="8"/>
      <c r="B19" s="10" t="s">
        <v>46</v>
      </c>
      <c r="C19" s="81"/>
      <c r="D19" s="111"/>
      <c r="E19" s="111"/>
      <c r="F19" s="111"/>
      <c r="G19" s="111"/>
      <c r="H19" s="111"/>
    </row>
    <row r="20" spans="1:11" ht="18.75" x14ac:dyDescent="0.3">
      <c r="A20" s="8"/>
      <c r="B20" s="10" t="s">
        <v>7</v>
      </c>
      <c r="C20" s="82"/>
      <c r="D20" s="111"/>
      <c r="E20" s="111"/>
      <c r="F20" s="111"/>
      <c r="G20" s="111"/>
      <c r="H20" s="111"/>
    </row>
    <row r="21" spans="1:11" ht="6" customHeight="1" x14ac:dyDescent="0.2">
      <c r="A21" s="3"/>
      <c r="B21" s="4"/>
      <c r="C21" s="30"/>
      <c r="D21" s="30"/>
      <c r="E21" s="30"/>
      <c r="F21" s="25"/>
      <c r="G21" s="25"/>
      <c r="H21" s="30"/>
    </row>
    <row r="22" spans="1:11" ht="18.75" x14ac:dyDescent="0.3">
      <c r="A22" s="77" t="s">
        <v>88</v>
      </c>
      <c r="B22" s="10"/>
      <c r="C22" s="24"/>
      <c r="D22" s="10"/>
      <c r="E22" s="25"/>
      <c r="F22" s="83" t="s">
        <v>75</v>
      </c>
      <c r="G22" s="70" t="s">
        <v>87</v>
      </c>
      <c r="H22" s="30"/>
      <c r="J22" s="2" t="b">
        <f>OR(F22="No",F22="N")</f>
        <v>0</v>
      </c>
      <c r="K22" s="51" t="s">
        <v>77</v>
      </c>
    </row>
    <row r="23" spans="1:11" ht="8.25" customHeight="1" x14ac:dyDescent="0.25">
      <c r="A23" s="77"/>
      <c r="B23" s="10"/>
      <c r="C23" s="71"/>
      <c r="D23" s="10"/>
      <c r="E23" s="10"/>
      <c r="F23" s="70"/>
      <c r="G23" s="30"/>
      <c r="H23" s="30"/>
      <c r="J23" s="25"/>
      <c r="K23" s="25"/>
    </row>
    <row r="24" spans="1:11" ht="21" customHeight="1" x14ac:dyDescent="0.25">
      <c r="A24" s="92" t="s">
        <v>84</v>
      </c>
      <c r="B24" s="93"/>
      <c r="C24" s="93"/>
      <c r="D24" s="93"/>
      <c r="E24" s="25"/>
      <c r="F24" s="88"/>
      <c r="G24" s="25"/>
      <c r="H24" s="25"/>
      <c r="J24" s="2" t="b">
        <f>OR(F22="Yes",E25="Y")</f>
        <v>1</v>
      </c>
      <c r="K24" s="51" t="s">
        <v>78</v>
      </c>
    </row>
    <row r="25" spans="1:11" x14ac:dyDescent="0.2">
      <c r="A25" s="10"/>
      <c r="B25" s="10"/>
      <c r="C25" s="24"/>
      <c r="D25" s="10"/>
      <c r="E25" s="10"/>
      <c r="F25" s="25"/>
      <c r="G25" s="25"/>
      <c r="H25" s="31"/>
      <c r="J25" s="25"/>
      <c r="K25" s="25"/>
    </row>
    <row r="26" spans="1:11" ht="9" customHeight="1" x14ac:dyDescent="0.2">
      <c r="C26" s="2"/>
    </row>
    <row r="27" spans="1:11" ht="19.5" thickBot="1" x14ac:dyDescent="0.35">
      <c r="A27" s="106" t="s">
        <v>65</v>
      </c>
      <c r="B27" s="107"/>
      <c r="C27" s="107"/>
      <c r="D27" s="107"/>
      <c r="E27" s="107"/>
      <c r="F27" s="107"/>
      <c r="G27" s="107"/>
      <c r="H27" s="108"/>
    </row>
    <row r="28" spans="1:11" ht="15" x14ac:dyDescent="0.25">
      <c r="A28" s="42" t="s">
        <v>28</v>
      </c>
      <c r="B28" s="40"/>
      <c r="C28" s="40"/>
      <c r="D28" s="40"/>
      <c r="E28" s="40"/>
      <c r="F28" s="40"/>
      <c r="G28" s="40"/>
      <c r="H28" s="41" t="s">
        <v>36</v>
      </c>
    </row>
    <row r="29" spans="1:11" ht="15" x14ac:dyDescent="0.25">
      <c r="A29" s="42"/>
      <c r="B29" s="44" t="s">
        <v>72</v>
      </c>
      <c r="C29" s="44"/>
      <c r="D29" s="91" t="s">
        <v>86</v>
      </c>
      <c r="E29" s="44"/>
      <c r="F29" s="44"/>
      <c r="G29" s="44"/>
      <c r="H29" s="45">
        <f>IF(J22=TRUE, J65,K65)</f>
        <v>0</v>
      </c>
    </row>
    <row r="30" spans="1:11" ht="9.75" customHeight="1" x14ac:dyDescent="0.25">
      <c r="A30" s="43"/>
      <c r="B30" s="37"/>
      <c r="C30" s="37"/>
      <c r="D30" s="37"/>
      <c r="E30" s="37"/>
      <c r="F30" s="37"/>
      <c r="G30" s="37"/>
      <c r="H30" s="46"/>
    </row>
    <row r="31" spans="1:11" ht="15" x14ac:dyDescent="0.25">
      <c r="A31" s="42" t="s">
        <v>3</v>
      </c>
      <c r="B31" s="37"/>
      <c r="C31" s="37"/>
      <c r="D31" s="37"/>
      <c r="E31" s="37"/>
      <c r="F31" s="37"/>
      <c r="G31" s="37"/>
      <c r="H31" s="46"/>
    </row>
    <row r="32" spans="1:11" ht="15" x14ac:dyDescent="0.25">
      <c r="A32" s="43"/>
      <c r="B32" s="44" t="s">
        <v>29</v>
      </c>
      <c r="C32" s="44"/>
      <c r="D32" s="37" t="s">
        <v>49</v>
      </c>
      <c r="E32" s="44"/>
      <c r="F32" s="44"/>
      <c r="G32" s="44"/>
      <c r="H32" s="45" t="str">
        <f>IF(C8&lt;20000,"$0.00",J66)</f>
        <v>$0.00</v>
      </c>
    </row>
    <row r="33" spans="1:10" ht="15" x14ac:dyDescent="0.25">
      <c r="A33" s="43"/>
      <c r="B33" s="44" t="s">
        <v>42</v>
      </c>
      <c r="C33" s="44"/>
      <c r="D33" s="37" t="s">
        <v>50</v>
      </c>
      <c r="E33" s="44"/>
      <c r="F33" s="44"/>
      <c r="G33" s="44"/>
      <c r="H33" s="45" t="str">
        <f>IF(C8&lt;20444,"$0.00",(J66*2.01))</f>
        <v>$0.00</v>
      </c>
      <c r="I33" s="50"/>
    </row>
    <row r="34" spans="1:10" ht="6.75" customHeight="1" x14ac:dyDescent="0.25">
      <c r="A34" s="47"/>
      <c r="B34" s="48"/>
      <c r="C34" s="48"/>
      <c r="D34" s="48"/>
      <c r="E34" s="48"/>
      <c r="F34" s="48"/>
      <c r="G34" s="48"/>
      <c r="H34" s="49"/>
    </row>
    <row r="35" spans="1:10" ht="6.75" customHeight="1" x14ac:dyDescent="0.25">
      <c r="A35" s="20"/>
      <c r="B35" s="20"/>
      <c r="C35" s="20"/>
      <c r="D35" s="20"/>
      <c r="E35" s="20"/>
      <c r="F35" s="20"/>
      <c r="G35" s="20"/>
      <c r="H35" s="21"/>
    </row>
    <row r="36" spans="1:10" ht="19.5" thickBot="1" x14ac:dyDescent="0.35">
      <c r="A36" s="106" t="s">
        <v>76</v>
      </c>
      <c r="B36" s="107"/>
      <c r="C36" s="107"/>
      <c r="D36" s="107"/>
      <c r="E36" s="107"/>
      <c r="F36" s="107"/>
      <c r="G36" s="107"/>
      <c r="H36" s="108"/>
    </row>
    <row r="37" spans="1:10" ht="22.5" customHeight="1" x14ac:dyDescent="0.35">
      <c r="A37" s="56"/>
      <c r="B37" s="76" t="s">
        <v>82</v>
      </c>
      <c r="C37" s="90" t="s">
        <v>85</v>
      </c>
      <c r="D37" s="21"/>
      <c r="E37" s="21"/>
      <c r="F37" s="20"/>
      <c r="G37" s="20"/>
      <c r="H37" s="87">
        <f>H29+H32+H33</f>
        <v>0</v>
      </c>
      <c r="I37" s="33"/>
      <c r="J37" s="38"/>
    </row>
    <row r="38" spans="1:10" ht="11.25" customHeight="1" x14ac:dyDescent="0.25">
      <c r="A38" s="57"/>
      <c r="B38" s="89"/>
      <c r="C38" s="89"/>
      <c r="D38" s="89"/>
      <c r="E38" s="89"/>
      <c r="F38" s="89"/>
      <c r="G38" s="89"/>
      <c r="H38" s="59"/>
    </row>
    <row r="39" spans="1:10" ht="6.75" customHeight="1" x14ac:dyDescent="0.25">
      <c r="A39" s="20"/>
      <c r="B39" s="20"/>
      <c r="C39" s="20"/>
      <c r="D39" s="20"/>
      <c r="E39" s="20"/>
      <c r="F39" s="20"/>
      <c r="G39" s="20"/>
      <c r="H39" s="21"/>
    </row>
    <row r="40" spans="1:10" ht="19.5" thickBot="1" x14ac:dyDescent="0.35">
      <c r="A40" s="106" t="s">
        <v>51</v>
      </c>
      <c r="B40" s="107"/>
      <c r="C40" s="107"/>
      <c r="D40" s="107"/>
      <c r="E40" s="107"/>
      <c r="F40" s="107"/>
      <c r="G40" s="107"/>
      <c r="H40" s="108"/>
    </row>
    <row r="41" spans="1:10" ht="15" x14ac:dyDescent="0.25">
      <c r="A41" s="60" t="s">
        <v>62</v>
      </c>
      <c r="B41" s="20"/>
      <c r="C41" s="20"/>
      <c r="D41" s="20"/>
      <c r="E41" s="20"/>
      <c r="F41" s="20"/>
      <c r="G41" s="20"/>
      <c r="H41" s="61"/>
    </row>
    <row r="42" spans="1:10" ht="15" x14ac:dyDescent="0.25">
      <c r="A42" s="73" t="s">
        <v>64</v>
      </c>
      <c r="B42" s="20"/>
      <c r="C42" s="20"/>
      <c r="D42" s="20"/>
      <c r="E42" s="20"/>
      <c r="F42" s="20"/>
      <c r="G42" s="20"/>
      <c r="H42" s="61"/>
    </row>
    <row r="43" spans="1:10" ht="15" x14ac:dyDescent="0.25">
      <c r="A43" s="60" t="s">
        <v>63</v>
      </c>
      <c r="B43" s="20"/>
      <c r="C43" s="20"/>
      <c r="D43" s="20"/>
      <c r="E43" s="20"/>
      <c r="F43" s="20"/>
      <c r="G43" s="20"/>
      <c r="H43" s="61"/>
    </row>
    <row r="44" spans="1:10" ht="18.75" x14ac:dyDescent="0.3">
      <c r="A44" s="73" t="s">
        <v>71</v>
      </c>
      <c r="B44" s="69"/>
      <c r="C44" s="20"/>
      <c r="D44" s="20"/>
      <c r="E44" s="20"/>
      <c r="F44" s="76" t="s">
        <v>70</v>
      </c>
      <c r="G44" s="22"/>
      <c r="H44" s="62"/>
    </row>
    <row r="45" spans="1:10" ht="15" x14ac:dyDescent="0.25">
      <c r="A45" s="73"/>
      <c r="B45" s="66" t="s">
        <v>66</v>
      </c>
      <c r="C45" s="103" t="s">
        <v>67</v>
      </c>
      <c r="D45" s="104"/>
      <c r="E45" s="104"/>
      <c r="F45" s="67" t="s">
        <v>68</v>
      </c>
      <c r="G45" s="68"/>
      <c r="H45" s="62"/>
    </row>
    <row r="46" spans="1:10" ht="10.5" customHeight="1" x14ac:dyDescent="0.25">
      <c r="A46" s="57"/>
      <c r="B46" s="58"/>
      <c r="C46" s="58"/>
      <c r="D46" s="58"/>
      <c r="E46" s="58"/>
      <c r="F46" s="58"/>
      <c r="G46" s="58"/>
      <c r="H46" s="63"/>
    </row>
    <row r="47" spans="1:10" ht="10.5" customHeight="1" x14ac:dyDescent="0.2">
      <c r="C47" s="2"/>
      <c r="G47" s="32"/>
      <c r="I47" s="33"/>
    </row>
    <row r="48" spans="1:10" ht="29.25" customHeight="1" x14ac:dyDescent="0.2">
      <c r="A48" s="105" t="s">
        <v>73</v>
      </c>
      <c r="B48" s="105"/>
      <c r="C48" s="105"/>
      <c r="D48" s="105"/>
      <c r="E48" s="105"/>
      <c r="F48" s="105"/>
      <c r="G48" s="105"/>
      <c r="H48" s="39" t="s">
        <v>38</v>
      </c>
      <c r="J48" s="3"/>
    </row>
    <row r="49" spans="1:252" ht="18.75" customHeight="1" x14ac:dyDescent="0.2">
      <c r="A49" s="99" t="s">
        <v>13</v>
      </c>
      <c r="B49" s="100"/>
      <c r="C49" s="100"/>
      <c r="D49" s="100"/>
      <c r="E49" s="100"/>
      <c r="F49" s="100"/>
      <c r="G49" s="100"/>
      <c r="H49" s="34">
        <v>370</v>
      </c>
      <c r="J49" s="3" t="s">
        <v>35</v>
      </c>
      <c r="M49" s="64" t="s">
        <v>60</v>
      </c>
      <c r="N49" s="65"/>
      <c r="U49" s="32"/>
      <c r="AB49" s="32"/>
      <c r="AI49" s="32"/>
      <c r="AP49" s="32"/>
      <c r="AW49" s="32"/>
      <c r="BD49" s="32"/>
      <c r="BK49" s="32"/>
      <c r="BR49" s="32"/>
      <c r="BY49" s="32"/>
      <c r="CF49" s="32"/>
      <c r="CM49" s="35"/>
      <c r="CT49" s="35"/>
      <c r="DA49" s="35"/>
      <c r="DH49" s="35"/>
      <c r="DO49" s="35"/>
      <c r="DV49" s="35"/>
      <c r="EC49" s="35"/>
      <c r="EJ49" s="35"/>
      <c r="EQ49" s="35"/>
      <c r="EX49" s="35"/>
      <c r="FE49" s="35"/>
      <c r="FL49" s="35"/>
      <c r="FS49" s="35"/>
      <c r="FZ49" s="35"/>
      <c r="GG49" s="35"/>
      <c r="GN49" s="35"/>
      <c r="GU49" s="35"/>
      <c r="HB49" s="35"/>
      <c r="HI49" s="35"/>
      <c r="HP49" s="35"/>
      <c r="HW49" s="35"/>
      <c r="ID49" s="35"/>
      <c r="IK49" s="35"/>
      <c r="IR49" s="35"/>
    </row>
    <row r="50" spans="1:252" ht="18.75" customHeight="1" x14ac:dyDescent="0.2">
      <c r="A50" s="99" t="s">
        <v>11</v>
      </c>
      <c r="B50" s="100"/>
      <c r="C50" s="100"/>
      <c r="D50" s="100"/>
      <c r="E50" s="100"/>
      <c r="F50" s="100"/>
      <c r="G50" s="100"/>
      <c r="H50" s="34">
        <v>480</v>
      </c>
      <c r="N50" s="32"/>
      <c r="U50" s="32"/>
      <c r="AB50" s="32"/>
      <c r="AI50" s="32"/>
      <c r="AP50" s="32"/>
      <c r="AW50" s="32"/>
      <c r="BD50" s="32"/>
      <c r="BK50" s="32"/>
      <c r="BR50" s="32"/>
      <c r="BY50" s="32"/>
      <c r="CF50" s="32"/>
      <c r="CM50" s="35"/>
      <c r="CT50" s="35"/>
      <c r="DA50" s="35"/>
      <c r="DH50" s="35"/>
      <c r="DO50" s="35"/>
      <c r="DV50" s="35"/>
      <c r="EC50" s="35"/>
      <c r="EJ50" s="35"/>
      <c r="EQ50" s="35"/>
      <c r="EX50" s="35"/>
      <c r="FE50" s="35"/>
      <c r="FL50" s="35"/>
      <c r="FS50" s="35"/>
      <c r="FZ50" s="35"/>
      <c r="GG50" s="35"/>
      <c r="GN50" s="35"/>
      <c r="GU50" s="35"/>
      <c r="HB50" s="35"/>
      <c r="HI50" s="35"/>
      <c r="HP50" s="35"/>
      <c r="HW50" s="35"/>
      <c r="ID50" s="35"/>
      <c r="IK50" s="35"/>
      <c r="IR50" s="35"/>
    </row>
    <row r="51" spans="1:252" ht="18.75" customHeight="1" x14ac:dyDescent="0.2">
      <c r="A51" s="99" t="s">
        <v>12</v>
      </c>
      <c r="B51" s="100"/>
      <c r="C51" s="100"/>
      <c r="D51" s="100"/>
      <c r="E51" s="100"/>
      <c r="F51" s="100"/>
      <c r="G51" s="100"/>
      <c r="H51" s="34">
        <v>270</v>
      </c>
      <c r="J51" s="109" t="s">
        <v>4</v>
      </c>
      <c r="K51" s="109"/>
      <c r="L51" s="5" t="s">
        <v>5</v>
      </c>
      <c r="M51" s="5" t="s">
        <v>0</v>
      </c>
      <c r="N51" s="5" t="s">
        <v>1</v>
      </c>
    </row>
    <row r="52" spans="1:252" ht="18.75" customHeight="1" x14ac:dyDescent="0.2">
      <c r="A52" s="99" t="s">
        <v>14</v>
      </c>
      <c r="B52" s="100"/>
      <c r="C52" s="100"/>
      <c r="D52" s="100"/>
      <c r="E52" s="100"/>
      <c r="F52" s="100"/>
      <c r="G52" s="100"/>
      <c r="H52" s="34">
        <v>445</v>
      </c>
      <c r="J52" s="15" t="s">
        <v>2</v>
      </c>
      <c r="K52" s="16">
        <v>0</v>
      </c>
      <c r="L52" s="6"/>
      <c r="M52" s="6"/>
      <c r="N52" s="6"/>
      <c r="U52" s="32"/>
      <c r="AB52" s="32"/>
      <c r="AI52" s="32"/>
      <c r="AP52" s="32"/>
      <c r="AW52" s="32"/>
      <c r="BD52" s="32"/>
      <c r="BK52" s="32"/>
      <c r="BR52" s="32"/>
      <c r="BY52" s="32"/>
      <c r="CF52" s="32"/>
      <c r="CM52" s="35"/>
      <c r="CT52" s="35"/>
      <c r="DA52" s="35"/>
      <c r="DH52" s="35"/>
      <c r="DO52" s="35"/>
      <c r="DV52" s="35"/>
      <c r="EC52" s="35"/>
      <c r="EJ52" s="35"/>
      <c r="EQ52" s="35"/>
      <c r="EX52" s="35"/>
      <c r="FE52" s="35"/>
      <c r="FL52" s="35"/>
      <c r="FS52" s="35"/>
      <c r="FZ52" s="35"/>
      <c r="GG52" s="35"/>
      <c r="GN52" s="35"/>
      <c r="GU52" s="35"/>
      <c r="HB52" s="35"/>
      <c r="HI52" s="35"/>
      <c r="HP52" s="35"/>
      <c r="HW52" s="35"/>
      <c r="ID52" s="35"/>
      <c r="IK52" s="35"/>
      <c r="IR52" s="35"/>
    </row>
    <row r="53" spans="1:252" ht="18.75" customHeight="1" x14ac:dyDescent="0.2">
      <c r="A53" s="99" t="s">
        <v>83</v>
      </c>
      <c r="B53" s="100"/>
      <c r="C53" s="100"/>
      <c r="D53" s="100"/>
      <c r="E53" s="100"/>
      <c r="F53" s="100"/>
      <c r="G53" s="100"/>
      <c r="H53" s="34" t="s">
        <v>30</v>
      </c>
      <c r="J53" s="15" t="s">
        <v>2</v>
      </c>
      <c r="K53" s="6">
        <v>5000</v>
      </c>
      <c r="L53" s="6">
        <f>N53-M53</f>
        <v>45</v>
      </c>
      <c r="M53" s="52">
        <v>385</v>
      </c>
      <c r="N53" s="53">
        <v>430</v>
      </c>
    </row>
    <row r="54" spans="1:252" ht="29.25" customHeight="1" x14ac:dyDescent="0.2">
      <c r="A54" s="99" t="s">
        <v>15</v>
      </c>
      <c r="B54" s="100"/>
      <c r="C54" s="100"/>
      <c r="D54" s="100"/>
      <c r="E54" s="100"/>
      <c r="F54" s="100"/>
      <c r="G54" s="100"/>
      <c r="H54" s="34" t="s">
        <v>31</v>
      </c>
      <c r="J54" s="15" t="s">
        <v>2</v>
      </c>
      <c r="K54" s="6">
        <v>20000</v>
      </c>
      <c r="L54" s="6">
        <f t="shared" ref="L54:L61" si="0">N54-M54</f>
        <v>40</v>
      </c>
      <c r="M54" s="52">
        <v>850</v>
      </c>
      <c r="N54" s="53">
        <v>890</v>
      </c>
    </row>
    <row r="55" spans="1:252" ht="18.75" customHeight="1" x14ac:dyDescent="0.2">
      <c r="A55" s="99" t="s">
        <v>16</v>
      </c>
      <c r="B55" s="100"/>
      <c r="C55" s="100"/>
      <c r="D55" s="100"/>
      <c r="E55" s="100"/>
      <c r="F55" s="100"/>
      <c r="G55" s="100"/>
      <c r="H55" s="34">
        <v>215</v>
      </c>
      <c r="J55" s="15" t="s">
        <v>2</v>
      </c>
      <c r="K55" s="6">
        <v>180000</v>
      </c>
      <c r="L55" s="6">
        <f t="shared" si="0"/>
        <v>30</v>
      </c>
      <c r="M55" s="52">
        <v>1370</v>
      </c>
      <c r="N55" s="53">
        <v>1400</v>
      </c>
      <c r="O55" s="2" t="s">
        <v>6</v>
      </c>
    </row>
    <row r="56" spans="1:252" ht="18.75" customHeight="1" x14ac:dyDescent="0.2">
      <c r="A56" s="99" t="s">
        <v>17</v>
      </c>
      <c r="B56" s="100"/>
      <c r="C56" s="100"/>
      <c r="D56" s="100"/>
      <c r="E56" s="100"/>
      <c r="F56" s="100"/>
      <c r="G56" s="100"/>
      <c r="H56" s="34">
        <v>165</v>
      </c>
      <c r="J56" s="15" t="s">
        <v>2</v>
      </c>
      <c r="K56" s="6">
        <v>180000</v>
      </c>
      <c r="L56" s="6">
        <f t="shared" si="0"/>
        <v>20</v>
      </c>
      <c r="M56" s="52">
        <v>2080</v>
      </c>
      <c r="N56" s="53">
        <v>2100</v>
      </c>
    </row>
    <row r="57" spans="1:252" ht="24" customHeight="1" x14ac:dyDescent="0.2">
      <c r="A57" s="99" t="s">
        <v>18</v>
      </c>
      <c r="B57" s="100"/>
      <c r="C57" s="100"/>
      <c r="D57" s="100"/>
      <c r="E57" s="100"/>
      <c r="F57" s="100"/>
      <c r="G57" s="100"/>
      <c r="H57" s="34" t="s">
        <v>91</v>
      </c>
      <c r="J57" s="15" t="s">
        <v>2</v>
      </c>
      <c r="K57" s="6">
        <v>500000</v>
      </c>
      <c r="L57" s="6">
        <f t="shared" si="0"/>
        <v>10</v>
      </c>
      <c r="M57" s="52">
        <v>3390</v>
      </c>
      <c r="N57" s="53">
        <v>3400</v>
      </c>
      <c r="O57" s="51" t="s">
        <v>55</v>
      </c>
    </row>
    <row r="58" spans="1:252" ht="26.25" customHeight="1" x14ac:dyDescent="0.2">
      <c r="A58" s="99" t="s">
        <v>19</v>
      </c>
      <c r="B58" s="100"/>
      <c r="C58" s="100"/>
      <c r="D58" s="100"/>
      <c r="E58" s="100"/>
      <c r="F58" s="100"/>
      <c r="G58" s="100"/>
      <c r="H58" s="34" t="s">
        <v>43</v>
      </c>
      <c r="J58" s="15" t="s">
        <v>2</v>
      </c>
      <c r="K58" s="6">
        <v>500000</v>
      </c>
      <c r="L58" s="6">
        <f t="shared" si="0"/>
        <v>20</v>
      </c>
      <c r="M58" s="52">
        <v>3680</v>
      </c>
      <c r="N58" s="53">
        <v>3700</v>
      </c>
      <c r="O58" s="51" t="s">
        <v>40</v>
      </c>
    </row>
    <row r="59" spans="1:252" ht="18.75" customHeight="1" x14ac:dyDescent="0.2">
      <c r="A59" s="99" t="s">
        <v>20</v>
      </c>
      <c r="B59" s="100"/>
      <c r="C59" s="100"/>
      <c r="D59" s="100"/>
      <c r="E59" s="100"/>
      <c r="F59" s="100"/>
      <c r="G59" s="100"/>
      <c r="H59" s="34">
        <v>270</v>
      </c>
      <c r="J59" s="15" t="s">
        <v>2</v>
      </c>
      <c r="K59" s="6">
        <v>1000000</v>
      </c>
      <c r="L59" s="6">
        <f t="shared" si="0"/>
        <v>50</v>
      </c>
      <c r="M59" s="52">
        <v>5150</v>
      </c>
      <c r="N59" s="53">
        <v>5200</v>
      </c>
      <c r="O59" s="51" t="s">
        <v>55</v>
      </c>
    </row>
    <row r="60" spans="1:252" ht="18.75" customHeight="1" x14ac:dyDescent="0.2">
      <c r="A60" s="99" t="s">
        <v>21</v>
      </c>
      <c r="B60" s="100"/>
      <c r="C60" s="100"/>
      <c r="D60" s="100"/>
      <c r="E60" s="100"/>
      <c r="F60" s="100"/>
      <c r="G60" s="100"/>
      <c r="H60" s="34">
        <v>270</v>
      </c>
      <c r="J60" s="15" t="s">
        <v>2</v>
      </c>
      <c r="K60" s="6">
        <v>1000000</v>
      </c>
      <c r="L60" s="6">
        <f t="shared" si="0"/>
        <v>0</v>
      </c>
      <c r="M60" s="52">
        <v>5700</v>
      </c>
      <c r="N60" s="53">
        <v>5700</v>
      </c>
      <c r="O60" s="51" t="s">
        <v>40</v>
      </c>
    </row>
    <row r="61" spans="1:252" ht="27" customHeight="1" x14ac:dyDescent="0.2">
      <c r="A61" s="99" t="s">
        <v>22</v>
      </c>
      <c r="B61" s="100"/>
      <c r="C61" s="100"/>
      <c r="D61" s="100"/>
      <c r="E61" s="100"/>
      <c r="F61" s="100"/>
      <c r="G61" s="100"/>
      <c r="H61" s="34" t="s">
        <v>32</v>
      </c>
      <c r="J61" s="15"/>
      <c r="K61" s="6">
        <v>1000001</v>
      </c>
      <c r="L61" s="6">
        <f t="shared" si="0"/>
        <v>0</v>
      </c>
      <c r="M61" s="53">
        <v>6300</v>
      </c>
      <c r="N61" s="53">
        <v>6300</v>
      </c>
    </row>
    <row r="62" spans="1:252" ht="18.75" customHeight="1" x14ac:dyDescent="0.2">
      <c r="A62" s="99" t="s">
        <v>44</v>
      </c>
      <c r="B62" s="100"/>
      <c r="C62" s="100"/>
      <c r="D62" s="100"/>
      <c r="E62" s="100"/>
      <c r="F62" s="100"/>
      <c r="G62" s="113"/>
      <c r="H62" s="34">
        <v>270</v>
      </c>
      <c r="I62" s="94" t="s">
        <v>89</v>
      </c>
      <c r="J62" s="15" t="s">
        <v>2</v>
      </c>
      <c r="K62" s="95" t="s">
        <v>90</v>
      </c>
      <c r="L62" s="6"/>
      <c r="M62" s="96">
        <f>SUM(6300+(K63*55))</f>
        <v>5200</v>
      </c>
      <c r="N62" s="97"/>
      <c r="Q62" s="2">
        <f>SUM(M60+(K63*55))</f>
        <v>4600</v>
      </c>
    </row>
    <row r="63" spans="1:252" ht="18.75" customHeight="1" x14ac:dyDescent="0.2">
      <c r="A63" s="99" t="s">
        <v>45</v>
      </c>
      <c r="B63" s="100"/>
      <c r="C63" s="100"/>
      <c r="D63" s="100"/>
      <c r="E63" s="100"/>
      <c r="F63" s="100"/>
      <c r="G63" s="113"/>
      <c r="H63" s="34">
        <v>172</v>
      </c>
      <c r="I63" s="51"/>
      <c r="J63" s="6">
        <f>SUM(C8-K60)/50000</f>
        <v>-20</v>
      </c>
      <c r="K63" s="6">
        <f>CEILING(J63,1)</f>
        <v>-20</v>
      </c>
      <c r="L63" s="6"/>
      <c r="M63" s="6"/>
      <c r="N63" s="17"/>
    </row>
    <row r="64" spans="1:252" ht="18.75" customHeight="1" x14ac:dyDescent="0.2">
      <c r="A64" s="99" t="s">
        <v>33</v>
      </c>
      <c r="B64" s="100"/>
      <c r="C64" s="100"/>
      <c r="D64" s="100"/>
      <c r="E64" s="100"/>
      <c r="F64" s="100"/>
      <c r="G64" s="113"/>
      <c r="H64" s="34">
        <v>230</v>
      </c>
      <c r="I64" s="7" t="s">
        <v>58</v>
      </c>
      <c r="J64" s="6">
        <f>IF(AND(C8&gt;K52,C8&lt;=K53),L53, IF(AND(C8&gt;K53,C8&lt;=K54),L54,IF(AND(C8&gt;K54,C8&lt;=K55),K68,IF(AND(C8&gt;K55,C8&lt;=K57),K69,IF(AND(C8&gt;K57,C8&lt;=K59),K70,IF(C8&gt;K60,L61,0))))))</f>
        <v>0</v>
      </c>
      <c r="K64" s="6"/>
      <c r="L64" s="6"/>
      <c r="M64" s="6"/>
      <c r="N64" s="17"/>
    </row>
    <row r="65" spans="1:26" ht="18.75" customHeight="1" x14ac:dyDescent="0.2">
      <c r="A65" s="99" t="s">
        <v>34</v>
      </c>
      <c r="B65" s="100"/>
      <c r="C65" s="100"/>
      <c r="D65" s="100"/>
      <c r="E65" s="100"/>
      <c r="F65" s="100"/>
      <c r="G65" s="113"/>
      <c r="H65" s="34">
        <v>172</v>
      </c>
      <c r="I65" s="7" t="s">
        <v>59</v>
      </c>
      <c r="J65" s="6">
        <f>IF(AND(C8&gt;K52,C8&lt;=K53),M53, IF(AND(C8&gt;K53,C8&lt;=K54),M54,IF(AND(C8&gt;K54,C8&lt;=K55),J68,IF(AND(C8&gt;K55,C8&lt;=K57),J69,IF(AND(C8&gt;K57,C8&lt;=K59),J70,IF(C8&gt;=K61,M62,0))))))</f>
        <v>0</v>
      </c>
      <c r="K65" s="6">
        <f>J65+J64</f>
        <v>0</v>
      </c>
      <c r="L65" s="6"/>
      <c r="M65" s="6"/>
      <c r="N65" s="17"/>
      <c r="V65" s="32"/>
      <c r="W65" s="32"/>
      <c r="X65" s="36"/>
      <c r="Y65" s="36"/>
      <c r="Z65" s="36"/>
    </row>
    <row r="66" spans="1:26" s="74" customFormat="1" ht="18.75" customHeight="1" x14ac:dyDescent="0.2">
      <c r="I66" s="54" t="s">
        <v>41</v>
      </c>
      <c r="J66" s="6">
        <f>CEILING(K66,1)</f>
        <v>0</v>
      </c>
      <c r="K66" s="6">
        <f>C8/1000</f>
        <v>0</v>
      </c>
      <c r="L66" s="6"/>
      <c r="M66" s="6"/>
      <c r="N66" s="17"/>
      <c r="O66" s="2"/>
    </row>
    <row r="67" spans="1:26" ht="18.95" customHeight="1" x14ac:dyDescent="0.2">
      <c r="I67" s="74"/>
      <c r="J67" s="75" t="s">
        <v>56</v>
      </c>
      <c r="K67" s="75" t="s">
        <v>57</v>
      </c>
      <c r="L67" s="74"/>
      <c r="M67" s="74"/>
      <c r="N67" s="74"/>
      <c r="O67" s="74"/>
    </row>
    <row r="68" spans="1:26" x14ac:dyDescent="0.2">
      <c r="J68" s="2">
        <f>IF(C17&gt;0,M55,M56)</f>
        <v>2080</v>
      </c>
      <c r="K68" s="2">
        <f>IF(C17&gt;0,L55,L56)</f>
        <v>20</v>
      </c>
      <c r="L68" s="51" t="s">
        <v>52</v>
      </c>
    </row>
    <row r="69" spans="1:26" x14ac:dyDescent="0.2">
      <c r="J69" s="2">
        <f>IF(C18&gt;0,M57,M58)</f>
        <v>3390</v>
      </c>
      <c r="K69" s="2">
        <f>IF(C18&gt;0,L57,L58)</f>
        <v>10</v>
      </c>
      <c r="L69" s="51" t="s">
        <v>53</v>
      </c>
    </row>
    <row r="70" spans="1:26" x14ac:dyDescent="0.2">
      <c r="J70" s="2">
        <f>IF(C18&gt;0,M59,M60)</f>
        <v>5150</v>
      </c>
      <c r="K70" s="2">
        <f>IF(C18&gt;0,L59,L60)</f>
        <v>50</v>
      </c>
      <c r="L70" s="51" t="s">
        <v>54</v>
      </c>
    </row>
  </sheetData>
  <sheetProtection algorithmName="SHA-512" hashValue="N1hXlYbCG7UhMJc4/vQ1sTsPGf+F7LvUSjkDYH+yrObRURVr898+wjqdw+dMtPi43TzKu0Z1cG5CsXePzTHpjQ==" saltValue="Ofjjxu1SmLCpNZ0iqqQs7w==" spinCount="100000" sheet="1" selectLockedCells="1"/>
  <protectedRanges>
    <protectedRange sqref="C8 C15 C10:C12" name="Range1"/>
    <protectedRange sqref="C13:C14" name="Range1_1"/>
    <protectedRange sqref="F24" name="Range1_2"/>
  </protectedRanges>
  <mergeCells count="29">
    <mergeCell ref="A60:G60"/>
    <mergeCell ref="A61:G61"/>
    <mergeCell ref="A64:G64"/>
    <mergeCell ref="A65:G65"/>
    <mergeCell ref="A62:G62"/>
    <mergeCell ref="A63:G63"/>
    <mergeCell ref="A55:G55"/>
    <mergeCell ref="A56:G56"/>
    <mergeCell ref="A57:G57"/>
    <mergeCell ref="A58:G58"/>
    <mergeCell ref="A59:G59"/>
    <mergeCell ref="J51:K51"/>
    <mergeCell ref="E11:G11"/>
    <mergeCell ref="D17:H20"/>
    <mergeCell ref="A4:H4"/>
    <mergeCell ref="A49:G49"/>
    <mergeCell ref="A50:G50"/>
    <mergeCell ref="A51:G51"/>
    <mergeCell ref="A3:H3"/>
    <mergeCell ref="A52:G52"/>
    <mergeCell ref="A53:G53"/>
    <mergeCell ref="A54:G54"/>
    <mergeCell ref="A6:H6"/>
    <mergeCell ref="A14:H14"/>
    <mergeCell ref="C45:E45"/>
    <mergeCell ref="A48:G48"/>
    <mergeCell ref="A36:H36"/>
    <mergeCell ref="A27:H27"/>
    <mergeCell ref="A40:H40"/>
  </mergeCells>
  <phoneticPr fontId="4" type="noConversion"/>
  <conditionalFormatting sqref="D37:G37">
    <cfRule type="expression" dxfId="2" priority="3">
      <formula>$J$24</formula>
    </cfRule>
  </conditionalFormatting>
  <conditionalFormatting sqref="D29">
    <cfRule type="expression" dxfId="1" priority="2">
      <formula>$J$22</formula>
    </cfRule>
  </conditionalFormatting>
  <conditionalFormatting sqref="C37">
    <cfRule type="expression" dxfId="0" priority="1">
      <formula>$J$22</formula>
    </cfRule>
  </conditionalFormatting>
  <dataValidations count="1">
    <dataValidation type="list" allowBlank="1" showInputMessage="1" showErrorMessage="1" sqref="F22">
      <formula1>"Yes, No"</formula1>
    </dataValidation>
  </dataValidations>
  <pageMargins left="0.74803149606299213" right="0.74803149606299213" top="0.39370078740157483" bottom="0.39370078740157483" header="0.51181102362204722" footer="0.31496062992125984"/>
  <pageSetup paperSize="407" scale="66" orientation="portrait" r:id="rId1"/>
  <headerFooter alignWithMargins="0">
    <oddFooter>&amp;LAF- CALC
Revision: 11&amp;CPage &amp;P of &amp;N&amp;RLast modified: 1st July 2018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AF CALC</vt:lpstr>
      <vt:lpstr>'AF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Laurenson</dc:creator>
  <cp:lastModifiedBy>Bill Nicoll</cp:lastModifiedBy>
  <cp:lastPrinted>2018-06-28T03:08:06Z</cp:lastPrinted>
  <dcterms:created xsi:type="dcterms:W3CDTF">2006-06-22T22:32:14Z</dcterms:created>
  <dcterms:modified xsi:type="dcterms:W3CDTF">2018-09-07T00:11:01Z</dcterms:modified>
</cp:coreProperties>
</file>